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banov\Desktop\"/>
    </mc:Choice>
  </mc:AlternateContent>
  <xr:revisionPtr revIDLastSave="0" documentId="13_ncr:1_{0384F466-71F6-4D23-AF37-8123AD8E8927}" xr6:coauthVersionLast="46" xr6:coauthVersionMax="46" xr10:uidLastSave="{00000000-0000-0000-0000-000000000000}"/>
  <bookViews>
    <workbookView xWindow="-120" yWindow="-120" windowWidth="29040" windowHeight="15840" activeTab="2" xr2:uid="{2B997A53-DAD1-476C-A337-7455E23CA925}"/>
  </bookViews>
  <sheets>
    <sheet name="Vorwärtskalkulation" sheetId="1" r:id="rId1"/>
    <sheet name="Rückwärtskalkulation" sheetId="2" r:id="rId2"/>
    <sheet name="Differenzkalkulation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J30" i="2" s="1"/>
  <c r="B13" i="3"/>
  <c r="B13" i="2"/>
  <c r="B13" i="1"/>
  <c r="E27" i="3"/>
  <c r="J27" i="3" s="1"/>
  <c r="F30" i="3"/>
  <c r="J30" i="3" s="1"/>
  <c r="E28" i="3"/>
  <c r="J28" i="3" s="1"/>
  <c r="E23" i="3"/>
  <c r="E24" i="3" s="1"/>
  <c r="C31" i="3"/>
  <c r="C30" i="3" s="1"/>
  <c r="J20" i="3"/>
  <c r="J19" i="3"/>
  <c r="J18" i="3"/>
  <c r="H18" i="3"/>
  <c r="J17" i="3"/>
  <c r="H17" i="3"/>
  <c r="J24" i="3"/>
  <c r="J23" i="3"/>
  <c r="F19" i="3"/>
  <c r="F20" i="3" s="1"/>
  <c r="E17" i="3"/>
  <c r="E18" i="3" s="1"/>
  <c r="J16" i="2"/>
  <c r="J18" i="2"/>
  <c r="E17" i="2"/>
  <c r="E18" i="2" s="1"/>
  <c r="F19" i="2"/>
  <c r="J19" i="2" s="1"/>
  <c r="J22" i="2"/>
  <c r="E23" i="2"/>
  <c r="J23" i="2" s="1"/>
  <c r="J24" i="2"/>
  <c r="F25" i="2"/>
  <c r="J25" i="2" s="1"/>
  <c r="E27" i="2"/>
  <c r="J27" i="2" s="1"/>
  <c r="E28" i="2"/>
  <c r="J28" i="2" s="1"/>
  <c r="C31" i="2"/>
  <c r="H29" i="2" s="1"/>
  <c r="L30" i="1"/>
  <c r="J30" i="1"/>
  <c r="C21" i="1"/>
  <c r="J22" i="1" s="1"/>
  <c r="L28" i="1"/>
  <c r="L27" i="1"/>
  <c r="J28" i="1"/>
  <c r="J27" i="1"/>
  <c r="F25" i="1"/>
  <c r="F26" i="1" s="1"/>
  <c r="F30" i="1"/>
  <c r="F29" i="1" s="1"/>
  <c r="E28" i="1"/>
  <c r="E27" i="1"/>
  <c r="E23" i="1"/>
  <c r="E24" i="1" s="1"/>
  <c r="J25" i="1"/>
  <c r="J24" i="1"/>
  <c r="J23" i="1"/>
  <c r="J20" i="1"/>
  <c r="J19" i="1"/>
  <c r="H18" i="1"/>
  <c r="J18" i="1"/>
  <c r="C16" i="1"/>
  <c r="C17" i="1" s="1"/>
  <c r="H17" i="1"/>
  <c r="F19" i="1"/>
  <c r="F20" i="1" s="1"/>
  <c r="E17" i="1"/>
  <c r="E18" i="1" s="1"/>
  <c r="J17" i="1"/>
  <c r="C21" i="3"/>
  <c r="J22" i="3" s="1"/>
  <c r="C16" i="3"/>
  <c r="C17" i="3" s="1"/>
  <c r="C21" i="2"/>
  <c r="J20" i="2" s="1"/>
  <c r="E26" i="2" l="1"/>
  <c r="C18" i="3"/>
  <c r="C19" i="3" s="1"/>
  <c r="N17" i="3"/>
  <c r="H29" i="3"/>
  <c r="J29" i="3"/>
  <c r="C29" i="3"/>
  <c r="H26" i="3" s="1"/>
  <c r="N18" i="3"/>
  <c r="H30" i="3"/>
  <c r="N30" i="3" s="1"/>
  <c r="E26" i="3"/>
  <c r="F29" i="3"/>
  <c r="E24" i="2"/>
  <c r="L22" i="2" s="1"/>
  <c r="F20" i="2"/>
  <c r="L18" i="2" s="1"/>
  <c r="J26" i="3"/>
  <c r="C30" i="2"/>
  <c r="C29" i="2" s="1"/>
  <c r="C27" i="2" s="1"/>
  <c r="L16" i="2"/>
  <c r="L17" i="2"/>
  <c r="J17" i="2"/>
  <c r="F26" i="2"/>
  <c r="J29" i="2"/>
  <c r="N29" i="2" s="1"/>
  <c r="F29" i="2"/>
  <c r="H30" i="2"/>
  <c r="N30" i="2" s="1"/>
  <c r="J26" i="2"/>
  <c r="N17" i="1"/>
  <c r="N18" i="1"/>
  <c r="C18" i="1"/>
  <c r="H28" i="3" l="1"/>
  <c r="N28" i="3" s="1"/>
  <c r="N29" i="3"/>
  <c r="C28" i="3"/>
  <c r="L19" i="2"/>
  <c r="C27" i="3"/>
  <c r="C26" i="3" s="1"/>
  <c r="H25" i="3" s="1"/>
  <c r="H27" i="3"/>
  <c r="N27" i="3" s="1"/>
  <c r="N26" i="3"/>
  <c r="H20" i="3"/>
  <c r="N20" i="3" s="1"/>
  <c r="H19" i="3"/>
  <c r="N19" i="3" s="1"/>
  <c r="L23" i="2"/>
  <c r="C28" i="2"/>
  <c r="L24" i="2"/>
  <c r="L25" i="2"/>
  <c r="H27" i="2"/>
  <c r="N27" i="2" s="1"/>
  <c r="H26" i="2"/>
  <c r="N26" i="2" s="1"/>
  <c r="H28" i="2"/>
  <c r="N28" i="2" s="1"/>
  <c r="C19" i="1"/>
  <c r="C20" i="1" s="1"/>
  <c r="H22" i="1" s="1"/>
  <c r="N22" i="1" s="1"/>
  <c r="H19" i="1"/>
  <c r="N19" i="1" s="1"/>
  <c r="H20" i="1"/>
  <c r="N20" i="1" s="1"/>
  <c r="C20" i="3"/>
  <c r="C22" i="3" l="1"/>
  <c r="H22" i="3"/>
  <c r="N22" i="3" s="1"/>
  <c r="C26" i="2"/>
  <c r="C25" i="2" s="1"/>
  <c r="C22" i="1"/>
  <c r="C23" i="1" s="1"/>
  <c r="C23" i="3" l="1"/>
  <c r="H31" i="3"/>
  <c r="N3" i="3"/>
  <c r="N9" i="3"/>
  <c r="N6" i="3"/>
  <c r="J31" i="3" s="1"/>
  <c r="C24" i="2"/>
  <c r="N12" i="2"/>
  <c r="H23" i="3"/>
  <c r="N23" i="3" s="1"/>
  <c r="H24" i="3"/>
  <c r="N24" i="3" s="1"/>
  <c r="C24" i="3"/>
  <c r="H24" i="2"/>
  <c r="N24" i="2" s="1"/>
  <c r="H25" i="2"/>
  <c r="N25" i="2" s="1"/>
  <c r="C24" i="1"/>
  <c r="H24" i="1"/>
  <c r="N24" i="1" s="1"/>
  <c r="H23" i="1"/>
  <c r="N23" i="1" s="1"/>
  <c r="C23" i="2" l="1"/>
  <c r="C22" i="2" s="1"/>
  <c r="N31" i="3"/>
  <c r="J25" i="3"/>
  <c r="N25" i="3" s="1"/>
  <c r="C25" i="3"/>
  <c r="C25" i="1"/>
  <c r="H26" i="1"/>
  <c r="H25" i="1"/>
  <c r="N25" i="1" s="1"/>
  <c r="N9" i="2" l="1"/>
  <c r="N6" i="2"/>
  <c r="C20" i="2"/>
  <c r="N3" i="2"/>
  <c r="N12" i="3"/>
  <c r="D25" i="3"/>
  <c r="C26" i="1"/>
  <c r="H29" i="1" s="1"/>
  <c r="J26" i="1"/>
  <c r="N26" i="1" s="1"/>
  <c r="E26" i="1"/>
  <c r="C19" i="2" l="1"/>
  <c r="C18" i="2" s="1"/>
  <c r="C17" i="2" s="1"/>
  <c r="C16" i="2" s="1"/>
  <c r="H27" i="1"/>
  <c r="N27" i="1" s="1"/>
  <c r="H28" i="1"/>
  <c r="N28" i="1" s="1"/>
  <c r="C27" i="1"/>
  <c r="J29" i="1"/>
  <c r="C28" i="1"/>
  <c r="L29" i="1" s="1"/>
  <c r="N29" i="1" l="1"/>
  <c r="C29" i="1"/>
  <c r="H31" i="1" s="1"/>
  <c r="H30" i="1" l="1"/>
  <c r="N30" i="1" s="1"/>
  <c r="C30" i="1"/>
  <c r="J31" i="1" s="1"/>
  <c r="N31" i="1" s="1"/>
  <c r="C31" i="1" l="1"/>
  <c r="H22" i="2"/>
  <c r="N22" i="2" s="1"/>
  <c r="H23" i="2"/>
  <c r="N23" i="2" s="1"/>
  <c r="H20" i="2"/>
  <c r="N20" i="2" s="1"/>
  <c r="N6" i="1" l="1"/>
  <c r="N9" i="1"/>
  <c r="N3" i="1"/>
  <c r="N12" i="1"/>
  <c r="H18" i="2"/>
  <c r="N18" i="2" s="1"/>
  <c r="H19" i="2" l="1"/>
  <c r="N19" i="2" s="1"/>
  <c r="H17" i="2" l="1"/>
  <c r="N17" i="2" s="1"/>
  <c r="H16" i="2"/>
  <c r="N16" i="2" s="1"/>
</calcChain>
</file>

<file path=xl/sharedStrings.xml><?xml version="1.0" encoding="utf-8"?>
<sst xmlns="http://schemas.openxmlformats.org/spreadsheetml/2006/main" count="249" uniqueCount="31">
  <si>
    <t>Angaben:</t>
  </si>
  <si>
    <t>Berechnung:</t>
  </si>
  <si>
    <t>Listeneinkaufspreis</t>
  </si>
  <si>
    <t>Liefererrabatt</t>
  </si>
  <si>
    <t>Liefererskonto</t>
  </si>
  <si>
    <t>Zieleinkaufspreis</t>
  </si>
  <si>
    <t>Bezugskosten</t>
  </si>
  <si>
    <t>Handlungskosten</t>
  </si>
  <si>
    <t>Bareinkaufspreis</t>
  </si>
  <si>
    <t>Gewinn</t>
  </si>
  <si>
    <t>Kundenskonto</t>
  </si>
  <si>
    <t>Bezugspreis/Einstandspreis</t>
  </si>
  <si>
    <t>Vertreterprovision</t>
  </si>
  <si>
    <t>Kundenrabatt</t>
  </si>
  <si>
    <t>Selbstkosten</t>
  </si>
  <si>
    <t>Barverkaufspreis</t>
  </si>
  <si>
    <t>Zielverkaufspreis</t>
  </si>
  <si>
    <t>Listenverkaufspreis</t>
  </si>
  <si>
    <t>X</t>
  </si>
  <si>
    <t>=</t>
  </si>
  <si>
    <t>+</t>
  </si>
  <si>
    <t>/</t>
  </si>
  <si>
    <t>-</t>
  </si>
  <si>
    <t>???</t>
  </si>
  <si>
    <t>Handelsspanne</t>
  </si>
  <si>
    <t>Umsatzrendite</t>
  </si>
  <si>
    <t>Kalkulations-
zuschlag</t>
  </si>
  <si>
    <t>Kalkulations-
faktor</t>
  </si>
  <si>
    <t>BP</t>
  </si>
  <si>
    <t>(LVP - BP)</t>
  </si>
  <si>
    <t>LVP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</si>
</sst>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\ &quot;€&quot;"/>
    <numFmt numFmtId="165" formatCode="#,##0.00\ _€;[Red]\-#,##0.00\ _€"/>
    <numFmt numFmtId="166" formatCode="#,##0.00\ _€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9" fontId="1" fillId="0" borderId="0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9" fontId="0" fillId="0" borderId="0" xfId="0" quotePrefix="1" applyNumberFormat="1" applyFont="1" applyBorder="1" applyAlignment="1">
      <alignment horizontal="right" vertical="center"/>
    </xf>
    <xf numFmtId="9" fontId="1" fillId="0" borderId="5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9" fontId="0" fillId="0" borderId="5" xfId="0" applyNumberFormat="1" applyFont="1" applyBorder="1" applyAlignment="1">
      <alignment horizontal="right" vertical="center"/>
    </xf>
    <xf numFmtId="9" fontId="0" fillId="0" borderId="5" xfId="0" quotePrefix="1" applyNumberFormat="1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9" fontId="1" fillId="0" borderId="0" xfId="0" quotePrefix="1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9" fontId="1" fillId="0" borderId="8" xfId="0" quotePrefix="1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5" xfId="1" applyFont="1" applyBorder="1"/>
    <xf numFmtId="9" fontId="0" fillId="0" borderId="5" xfId="1" applyFont="1" applyBorder="1" applyAlignment="1">
      <alignment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9" fontId="0" fillId="0" borderId="0" xfId="0" applyNumberFormat="1" applyBorder="1" applyAlignment="1">
      <alignment horizontal="center"/>
    </xf>
    <xf numFmtId="0" fontId="0" fillId="2" borderId="6" xfId="0" applyFill="1" applyBorder="1" applyAlignment="1">
      <alignment vertical="center"/>
    </xf>
    <xf numFmtId="164" fontId="0" fillId="2" borderId="8" xfId="1" applyNumberFormat="1" applyFont="1" applyFill="1" applyBorder="1" applyAlignment="1">
      <alignment horizontal="right" vertical="center"/>
    </xf>
    <xf numFmtId="164" fontId="0" fillId="2" borderId="8" xfId="1" applyNumberFormat="1" applyFont="1" applyFill="1" applyBorder="1" applyAlignment="1">
      <alignment horizontal="right"/>
    </xf>
    <xf numFmtId="8" fontId="0" fillId="0" borderId="0" xfId="0" applyNumberFormat="1" applyBorder="1" applyAlignment="1">
      <alignment vertical="center"/>
    </xf>
    <xf numFmtId="8" fontId="0" fillId="0" borderId="7" xfId="0" applyNumberFormat="1" applyBorder="1" applyAlignment="1">
      <alignment vertical="center"/>
    </xf>
    <xf numFmtId="8" fontId="0" fillId="0" borderId="9" xfId="0" applyNumberFormat="1" applyBorder="1" applyAlignment="1">
      <alignment horizontal="right"/>
    </xf>
    <xf numFmtId="8" fontId="0" fillId="0" borderId="5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8" fontId="0" fillId="2" borderId="7" xfId="0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8" fontId="0" fillId="2" borderId="0" xfId="0" applyNumberFormat="1" applyFill="1" applyBorder="1" applyAlignment="1">
      <alignment vertical="center"/>
    </xf>
    <xf numFmtId="10" fontId="0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9" fontId="0" fillId="0" borderId="9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8" fontId="0" fillId="0" borderId="9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6163</xdr:rowOff>
    </xdr:from>
    <xdr:to>
      <xdr:col>4</xdr:col>
      <xdr:colOff>0</xdr:colOff>
      <xdr:row>30</xdr:row>
      <xdr:rowOff>177613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FA57FD9E-033F-4084-8F0B-3FAF90B26BAC}"/>
            </a:ext>
          </a:extLst>
        </xdr:cNvPr>
        <xdr:cNvCxnSpPr/>
      </xdr:nvCxnSpPr>
      <xdr:spPr>
        <a:xfrm>
          <a:off x="3597088" y="2863663"/>
          <a:ext cx="0" cy="3028950"/>
        </a:xfrm>
        <a:prstGeom prst="straightConnector1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8659</xdr:rowOff>
    </xdr:from>
    <xdr:to>
      <xdr:col>4</xdr:col>
      <xdr:colOff>8659</xdr:colOff>
      <xdr:row>30</xdr:row>
      <xdr:rowOff>164522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869FC933-07D2-4C4C-94E2-FD4735303FE9}"/>
            </a:ext>
          </a:extLst>
        </xdr:cNvPr>
        <xdr:cNvCxnSpPr/>
      </xdr:nvCxnSpPr>
      <xdr:spPr>
        <a:xfrm flipV="1">
          <a:off x="7091363" y="1361209"/>
          <a:ext cx="8659" cy="2870488"/>
        </a:xfrm>
        <a:prstGeom prst="straightConnector1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142875</xdr:rowOff>
    </xdr:from>
    <xdr:to>
      <xdr:col>4</xdr:col>
      <xdr:colOff>0</xdr:colOff>
      <xdr:row>30</xdr:row>
      <xdr:rowOff>164523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7F04B146-AC88-46F1-A265-EB6ED4DBC92B}"/>
            </a:ext>
          </a:extLst>
        </xdr:cNvPr>
        <xdr:cNvCxnSpPr/>
      </xdr:nvCxnSpPr>
      <xdr:spPr>
        <a:xfrm flipV="1">
          <a:off x="7091363" y="3124200"/>
          <a:ext cx="0" cy="1107498"/>
        </a:xfrm>
        <a:prstGeom prst="straightConnector1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</xdr:row>
      <xdr:rowOff>19050</xdr:rowOff>
    </xdr:from>
    <xdr:to>
      <xdr:col>4</xdr:col>
      <xdr:colOff>9527</xdr:colOff>
      <xdr:row>24</xdr:row>
      <xdr:rowOff>76200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D7D150D6-EE7C-4B1E-9F37-8470DCB8EDE9}"/>
            </a:ext>
          </a:extLst>
        </xdr:cNvPr>
        <xdr:cNvCxnSpPr/>
      </xdr:nvCxnSpPr>
      <xdr:spPr>
        <a:xfrm flipH="1">
          <a:off x="7091363" y="1371600"/>
          <a:ext cx="9527" cy="1685925"/>
        </a:xfrm>
        <a:prstGeom prst="straightConnector1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B37DF-3960-4449-9010-3C1CD6CED71B}">
  <dimension ref="A1:N32"/>
  <sheetViews>
    <sheetView view="pageLayout" zoomScale="85" zoomScaleNormal="100" zoomScalePageLayoutView="85" workbookViewId="0"/>
  </sheetViews>
  <sheetFormatPr baseColWidth="10" defaultRowHeight="15" x14ac:dyDescent="0.25"/>
  <cols>
    <col min="1" max="1" width="3.28515625" customWidth="1"/>
    <col min="2" max="2" width="25.5703125" bestFit="1" customWidth="1"/>
    <col min="4" max="4" width="10" customWidth="1"/>
    <col min="5" max="5" width="7" bestFit="1" customWidth="1"/>
    <col min="6" max="6" width="7.28515625" bestFit="1" customWidth="1"/>
    <col min="7" max="7" width="3.28515625" customWidth="1"/>
    <col min="8" max="8" width="15.140625" customWidth="1"/>
    <col min="9" max="9" width="3.28515625" customWidth="1"/>
    <col min="10" max="10" width="11.5703125" customWidth="1"/>
    <col min="11" max="11" width="3.28515625" customWidth="1"/>
    <col min="12" max="12" width="11.5703125" customWidth="1"/>
    <col min="13" max="13" width="3.28515625" customWidth="1"/>
    <col min="14" max="14" width="15.140625" customWidth="1"/>
    <col min="15" max="15" width="3.28515625" customWidth="1"/>
  </cols>
  <sheetData>
    <row r="1" spans="1:14" x14ac:dyDescent="0.25">
      <c r="A1" s="2"/>
      <c r="B1" s="2"/>
      <c r="C1" s="2"/>
      <c r="D1" s="1"/>
    </row>
    <row r="2" spans="1:14" x14ac:dyDescent="0.25">
      <c r="A2" s="2"/>
      <c r="B2" s="2"/>
      <c r="C2" s="2"/>
      <c r="D2" s="1"/>
    </row>
    <row r="3" spans="1:14" x14ac:dyDescent="0.25">
      <c r="A3" s="2"/>
      <c r="B3" s="3" t="s">
        <v>0</v>
      </c>
      <c r="C3" s="5"/>
      <c r="H3" s="57" t="s">
        <v>26</v>
      </c>
      <c r="I3" s="51" t="s">
        <v>19</v>
      </c>
      <c r="J3" s="44" t="s">
        <v>29</v>
      </c>
      <c r="K3" s="49" t="s">
        <v>18</v>
      </c>
      <c r="L3" s="50">
        <v>1</v>
      </c>
      <c r="M3" s="51" t="s">
        <v>19</v>
      </c>
      <c r="N3" s="52">
        <f>+(C31-C22)/C22</f>
        <v>0.53061224489795911</v>
      </c>
    </row>
    <row r="4" spans="1:14" x14ac:dyDescent="0.25">
      <c r="A4" s="2"/>
      <c r="B4" s="6" t="s">
        <v>2</v>
      </c>
      <c r="C4" s="41">
        <v>15000</v>
      </c>
      <c r="H4" s="49"/>
      <c r="I4" s="49"/>
      <c r="J4" s="43" t="s">
        <v>28</v>
      </c>
      <c r="K4" s="49"/>
      <c r="L4" s="49"/>
      <c r="M4" s="49"/>
      <c r="N4" s="52"/>
    </row>
    <row r="5" spans="1:14" x14ac:dyDescent="0.25">
      <c r="A5" s="2"/>
      <c r="B5" s="6" t="s">
        <v>3</v>
      </c>
      <c r="C5" s="28">
        <v>7.0000000000000007E-2</v>
      </c>
      <c r="H5" s="42"/>
      <c r="I5" s="42"/>
      <c r="J5" s="42"/>
      <c r="K5" s="42"/>
      <c r="L5" s="42"/>
      <c r="M5" s="42"/>
      <c r="N5" s="42"/>
    </row>
    <row r="6" spans="1:14" ht="15" customHeight="1" x14ac:dyDescent="0.25">
      <c r="A6" s="2"/>
      <c r="B6" s="6" t="s">
        <v>4</v>
      </c>
      <c r="C6" s="28">
        <v>0.03</v>
      </c>
      <c r="H6" s="57" t="s">
        <v>27</v>
      </c>
      <c r="I6" s="51" t="s">
        <v>19</v>
      </c>
      <c r="J6" s="53" t="s">
        <v>30</v>
      </c>
      <c r="K6" s="53"/>
      <c r="L6" s="53"/>
      <c r="M6" s="51" t="s">
        <v>19</v>
      </c>
      <c r="N6" s="55">
        <f>+C31/C22</f>
        <v>1.5306122448979591</v>
      </c>
    </row>
    <row r="7" spans="1:14" x14ac:dyDescent="0.25">
      <c r="A7" s="2"/>
      <c r="B7" s="6" t="s">
        <v>6</v>
      </c>
      <c r="C7" s="41">
        <v>20</v>
      </c>
      <c r="H7" s="49"/>
      <c r="I7" s="49"/>
      <c r="J7" s="54" t="s">
        <v>28</v>
      </c>
      <c r="K7" s="54"/>
      <c r="L7" s="54"/>
      <c r="M7" s="49"/>
      <c r="N7" s="55"/>
    </row>
    <row r="8" spans="1:14" x14ac:dyDescent="0.25">
      <c r="A8" s="2"/>
      <c r="B8" s="6" t="s">
        <v>7</v>
      </c>
      <c r="C8" s="28">
        <v>0.15</v>
      </c>
      <c r="H8" s="42"/>
      <c r="I8" s="42"/>
      <c r="J8" s="42"/>
      <c r="K8" s="42"/>
      <c r="L8" s="42"/>
      <c r="M8" s="42"/>
      <c r="N8" s="42"/>
    </row>
    <row r="9" spans="1:14" x14ac:dyDescent="0.25">
      <c r="A9" s="2"/>
      <c r="B9" s="6" t="s">
        <v>9</v>
      </c>
      <c r="C9" s="28">
        <v>0.2</v>
      </c>
      <c r="H9" s="57" t="s">
        <v>24</v>
      </c>
      <c r="I9" s="51" t="s">
        <v>19</v>
      </c>
      <c r="J9" s="44" t="s">
        <v>29</v>
      </c>
      <c r="K9" s="49" t="s">
        <v>18</v>
      </c>
      <c r="L9" s="50">
        <v>1</v>
      </c>
      <c r="M9" s="51" t="s">
        <v>19</v>
      </c>
      <c r="N9" s="52">
        <f>+(C31-C22)/C31</f>
        <v>0.34666666666666662</v>
      </c>
    </row>
    <row r="10" spans="1:14" x14ac:dyDescent="0.25">
      <c r="A10" s="2"/>
      <c r="B10" s="6" t="s">
        <v>10</v>
      </c>
      <c r="C10" s="28">
        <v>0.03</v>
      </c>
      <c r="H10" s="49"/>
      <c r="I10" s="49"/>
      <c r="J10" s="43" t="s">
        <v>30</v>
      </c>
      <c r="K10" s="49"/>
      <c r="L10" s="49"/>
      <c r="M10" s="49"/>
      <c r="N10" s="52"/>
    </row>
    <row r="11" spans="1:14" x14ac:dyDescent="0.25">
      <c r="A11" s="2"/>
      <c r="B11" s="6" t="s">
        <v>12</v>
      </c>
      <c r="C11" s="28">
        <v>0.05</v>
      </c>
      <c r="H11" s="42"/>
      <c r="I11" s="42"/>
      <c r="J11" s="42"/>
      <c r="K11" s="42"/>
      <c r="L11" s="42"/>
      <c r="M11" s="42"/>
      <c r="N11" s="42"/>
    </row>
    <row r="12" spans="1:14" x14ac:dyDescent="0.25">
      <c r="A12" s="2"/>
      <c r="B12" s="6" t="s">
        <v>13</v>
      </c>
      <c r="C12" s="28">
        <v>0.02</v>
      </c>
      <c r="H12" s="57" t="s">
        <v>25</v>
      </c>
      <c r="I12" s="51" t="s">
        <v>19</v>
      </c>
      <c r="J12" s="44" t="s">
        <v>9</v>
      </c>
      <c r="K12" s="49" t="s">
        <v>18</v>
      </c>
      <c r="L12" s="50">
        <v>1</v>
      </c>
      <c r="M12" s="51" t="s">
        <v>19</v>
      </c>
      <c r="N12" s="52">
        <f>+C25/C31</f>
        <v>0.15026666666666669</v>
      </c>
    </row>
    <row r="13" spans="1:14" x14ac:dyDescent="0.25">
      <c r="A13" s="2"/>
      <c r="B13" s="35" t="str">
        <f>+B31</f>
        <v>Listenverkaufspreis</v>
      </c>
      <c r="C13" s="36" t="s">
        <v>23</v>
      </c>
      <c r="H13" s="49"/>
      <c r="I13" s="49"/>
      <c r="J13" s="43" t="s">
        <v>30</v>
      </c>
      <c r="K13" s="49"/>
      <c r="L13" s="49"/>
      <c r="M13" s="49"/>
      <c r="N13" s="52"/>
    </row>
    <row r="14" spans="1:14" x14ac:dyDescent="0.25">
      <c r="A14" s="2"/>
      <c r="B14" s="2"/>
      <c r="C14" s="2"/>
      <c r="D14" s="1"/>
    </row>
    <row r="15" spans="1:14" x14ac:dyDescent="0.25">
      <c r="B15" s="3" t="s">
        <v>1</v>
      </c>
      <c r="C15" s="4"/>
      <c r="D15" s="4"/>
      <c r="E15" s="4"/>
      <c r="F15" s="5"/>
    </row>
    <row r="16" spans="1:14" x14ac:dyDescent="0.25">
      <c r="B16" s="6" t="s">
        <v>2</v>
      </c>
      <c r="C16" s="38">
        <f>+C4</f>
        <v>15000</v>
      </c>
      <c r="D16" s="7"/>
      <c r="E16" s="8">
        <v>1</v>
      </c>
      <c r="F16" s="9"/>
    </row>
    <row r="17" spans="1:14" x14ac:dyDescent="0.25">
      <c r="B17" s="10" t="s">
        <v>3</v>
      </c>
      <c r="C17" s="39">
        <f>+C16*C5</f>
        <v>1050</v>
      </c>
      <c r="D17" s="7"/>
      <c r="E17" s="11">
        <f>-C5</f>
        <v>-7.0000000000000007E-2</v>
      </c>
      <c r="F17" s="9"/>
      <c r="H17" s="40">
        <f>+C4</f>
        <v>15000</v>
      </c>
      <c r="I17" s="24" t="s">
        <v>18</v>
      </c>
      <c r="J17" s="56">
        <f>+C5</f>
        <v>7.0000000000000007E-2</v>
      </c>
      <c r="K17" s="56"/>
      <c r="L17" s="56"/>
      <c r="M17" s="25" t="s">
        <v>19</v>
      </c>
      <c r="N17" s="40">
        <f>+H17*J17</f>
        <v>1050</v>
      </c>
    </row>
    <row r="18" spans="1:14" x14ac:dyDescent="0.25">
      <c r="B18" s="6" t="s">
        <v>5</v>
      </c>
      <c r="C18" s="38">
        <f>+C16-C17</f>
        <v>13950</v>
      </c>
      <c r="D18" s="7"/>
      <c r="E18" s="12">
        <f>SUM(E16:E17)</f>
        <v>0.92999999999999994</v>
      </c>
      <c r="F18" s="13">
        <v>1</v>
      </c>
      <c r="H18" s="40">
        <f>+C4</f>
        <v>15000</v>
      </c>
      <c r="I18" s="24" t="s">
        <v>18</v>
      </c>
      <c r="J18" s="56">
        <f>+(1-C5)</f>
        <v>0.92999999999999994</v>
      </c>
      <c r="K18" s="56"/>
      <c r="L18" s="56"/>
      <c r="M18" s="25" t="s">
        <v>19</v>
      </c>
      <c r="N18" s="40">
        <f>+H18*J18</f>
        <v>13949.999999999998</v>
      </c>
    </row>
    <row r="19" spans="1:14" x14ac:dyDescent="0.25">
      <c r="B19" s="10" t="s">
        <v>4</v>
      </c>
      <c r="C19" s="39">
        <f>+C18*C6</f>
        <v>418.5</v>
      </c>
      <c r="D19" s="7"/>
      <c r="E19" s="14"/>
      <c r="F19" s="15">
        <f>-C6</f>
        <v>-0.03</v>
      </c>
      <c r="H19" s="40">
        <f>+C18</f>
        <v>13950</v>
      </c>
      <c r="I19" s="24" t="s">
        <v>18</v>
      </c>
      <c r="J19" s="56">
        <f>+C6</f>
        <v>0.03</v>
      </c>
      <c r="K19" s="56"/>
      <c r="L19" s="56"/>
      <c r="M19" s="25" t="s">
        <v>19</v>
      </c>
      <c r="N19" s="40">
        <f>+H19*J19</f>
        <v>418.5</v>
      </c>
    </row>
    <row r="20" spans="1:14" x14ac:dyDescent="0.25">
      <c r="B20" s="6" t="s">
        <v>8</v>
      </c>
      <c r="C20" s="38">
        <f>+C18-C19</f>
        <v>13531.5</v>
      </c>
      <c r="D20" s="7"/>
      <c r="E20" s="14"/>
      <c r="F20" s="16">
        <f>SUM(F18:F19)</f>
        <v>0.97</v>
      </c>
      <c r="H20" s="40">
        <f>+C18</f>
        <v>13950</v>
      </c>
      <c r="I20" s="24" t="s">
        <v>18</v>
      </c>
      <c r="J20" s="56">
        <f>+(1-C6)</f>
        <v>0.97</v>
      </c>
      <c r="K20" s="56"/>
      <c r="L20" s="56"/>
      <c r="M20" s="25" t="s">
        <v>19</v>
      </c>
      <c r="N20" s="40">
        <f>+H20*J20</f>
        <v>13531.5</v>
      </c>
    </row>
    <row r="21" spans="1:14" x14ac:dyDescent="0.25">
      <c r="B21" s="10" t="s">
        <v>6</v>
      </c>
      <c r="C21" s="39">
        <f>+C7</f>
        <v>20</v>
      </c>
      <c r="D21" s="7"/>
      <c r="E21" s="14"/>
      <c r="F21" s="9"/>
      <c r="H21" s="21"/>
      <c r="J21" s="22"/>
      <c r="K21" s="22"/>
      <c r="L21" s="22"/>
      <c r="N21" s="21"/>
    </row>
    <row r="22" spans="1:14" x14ac:dyDescent="0.25">
      <c r="B22" s="6" t="s">
        <v>11</v>
      </c>
      <c r="C22" s="38">
        <f>+C20+C21</f>
        <v>13551.5</v>
      </c>
      <c r="D22" s="7"/>
      <c r="E22" s="8">
        <v>1</v>
      </c>
      <c r="F22" s="9"/>
      <c r="H22" s="40">
        <f>+C20</f>
        <v>13531.5</v>
      </c>
      <c r="I22" s="25" t="s">
        <v>20</v>
      </c>
      <c r="J22" s="58">
        <f>+C21</f>
        <v>20</v>
      </c>
      <c r="K22" s="58"/>
      <c r="L22" s="58"/>
      <c r="M22" s="25" t="s">
        <v>19</v>
      </c>
      <c r="N22" s="40">
        <f>+H22+J22</f>
        <v>13551.5</v>
      </c>
    </row>
    <row r="23" spans="1:14" x14ac:dyDescent="0.25">
      <c r="B23" s="10" t="s">
        <v>7</v>
      </c>
      <c r="C23" s="39">
        <f>+C22*C8</f>
        <v>2032.7249999999999</v>
      </c>
      <c r="D23" s="7"/>
      <c r="E23" s="11">
        <f>+C8</f>
        <v>0.15</v>
      </c>
      <c r="F23" s="9"/>
      <c r="H23" s="40">
        <f>+C22</f>
        <v>13551.5</v>
      </c>
      <c r="I23" s="24" t="s">
        <v>18</v>
      </c>
      <c r="J23" s="56">
        <f>+C8</f>
        <v>0.15</v>
      </c>
      <c r="K23" s="56"/>
      <c r="L23" s="56"/>
      <c r="M23" s="25" t="s">
        <v>19</v>
      </c>
      <c r="N23" s="40">
        <f>+H23*J23</f>
        <v>2032.7249999999999</v>
      </c>
    </row>
    <row r="24" spans="1:14" x14ac:dyDescent="0.25">
      <c r="B24" s="6" t="s">
        <v>14</v>
      </c>
      <c r="C24" s="38">
        <f>+C22+C23</f>
        <v>15584.225</v>
      </c>
      <c r="D24" s="7"/>
      <c r="E24" s="12">
        <f>SUM(E22:E23)</f>
        <v>1.1499999999999999</v>
      </c>
      <c r="F24" s="13">
        <v>1</v>
      </c>
      <c r="H24" s="40">
        <f>+C22</f>
        <v>13551.5</v>
      </c>
      <c r="I24" s="24" t="s">
        <v>18</v>
      </c>
      <c r="J24" s="56">
        <f>+(1+C8)</f>
        <v>1.1499999999999999</v>
      </c>
      <c r="K24" s="56"/>
      <c r="L24" s="56"/>
      <c r="M24" s="25" t="s">
        <v>19</v>
      </c>
      <c r="N24" s="40">
        <f>+H24*J24</f>
        <v>15584.224999999999</v>
      </c>
    </row>
    <row r="25" spans="1:14" x14ac:dyDescent="0.25">
      <c r="B25" s="10" t="s">
        <v>9</v>
      </c>
      <c r="C25" s="39">
        <f>+C24*C9</f>
        <v>3116.8450000000003</v>
      </c>
      <c r="D25" s="7"/>
      <c r="E25" s="14"/>
      <c r="F25" s="15">
        <f>+C9</f>
        <v>0.2</v>
      </c>
      <c r="H25" s="40">
        <f>+C24</f>
        <v>15584.225</v>
      </c>
      <c r="I25" s="24" t="s">
        <v>18</v>
      </c>
      <c r="J25" s="56">
        <f>+C9</f>
        <v>0.2</v>
      </c>
      <c r="K25" s="56"/>
      <c r="L25" s="56"/>
      <c r="M25" s="25" t="s">
        <v>19</v>
      </c>
      <c r="N25" s="40">
        <f>+H25*J25</f>
        <v>3116.8450000000003</v>
      </c>
    </row>
    <row r="26" spans="1:14" x14ac:dyDescent="0.25">
      <c r="B26" s="6" t="s">
        <v>15</v>
      </c>
      <c r="C26" s="38">
        <f>+C24+C25</f>
        <v>18701.07</v>
      </c>
      <c r="D26" s="7"/>
      <c r="E26" s="11">
        <f>E29-C10-C11</f>
        <v>0.91999999999999993</v>
      </c>
      <c r="F26" s="16">
        <f>SUM(F24:F25)</f>
        <v>1.2</v>
      </c>
      <c r="H26" s="40">
        <f>+C24</f>
        <v>15584.225</v>
      </c>
      <c r="I26" s="24" t="s">
        <v>18</v>
      </c>
      <c r="J26" s="58">
        <f>+C25</f>
        <v>3116.8450000000003</v>
      </c>
      <c r="K26" s="58"/>
      <c r="L26" s="58"/>
      <c r="M26" s="25" t="s">
        <v>19</v>
      </c>
      <c r="N26" s="40">
        <f>+H26+J26</f>
        <v>18701.07</v>
      </c>
    </row>
    <row r="27" spans="1:14" x14ac:dyDescent="0.25">
      <c r="B27" s="6" t="s">
        <v>10</v>
      </c>
      <c r="C27" s="38">
        <f>+C26*E27/E26</f>
        <v>609.81750000000011</v>
      </c>
      <c r="D27" s="7"/>
      <c r="E27" s="11">
        <f>+C10</f>
        <v>0.03</v>
      </c>
      <c r="F27" s="9"/>
      <c r="H27" s="40">
        <f>+C26</f>
        <v>18701.07</v>
      </c>
      <c r="I27" s="24" t="s">
        <v>18</v>
      </c>
      <c r="J27" s="26">
        <f>+C10</f>
        <v>0.03</v>
      </c>
      <c r="K27" s="24" t="s">
        <v>21</v>
      </c>
      <c r="L27" s="26">
        <f>+(1-C10-C11)</f>
        <v>0.91999999999999993</v>
      </c>
      <c r="M27" s="25" t="s">
        <v>19</v>
      </c>
      <c r="N27" s="40">
        <f>+H27*J27/L27</f>
        <v>609.81750000000011</v>
      </c>
    </row>
    <row r="28" spans="1:14" x14ac:dyDescent="0.25">
      <c r="B28" s="10" t="s">
        <v>12</v>
      </c>
      <c r="C28" s="39">
        <f>+C26*E28/E26</f>
        <v>1016.3625000000001</v>
      </c>
      <c r="D28" s="7"/>
      <c r="E28" s="11">
        <f>+C11</f>
        <v>0.05</v>
      </c>
      <c r="F28" s="9"/>
      <c r="H28" s="40">
        <f>+C26</f>
        <v>18701.07</v>
      </c>
      <c r="I28" s="24" t="s">
        <v>18</v>
      </c>
      <c r="J28" s="26">
        <f>+C11</f>
        <v>0.05</v>
      </c>
      <c r="K28" s="24" t="s">
        <v>21</v>
      </c>
      <c r="L28" s="26">
        <f>+(1-C10-C11)</f>
        <v>0.91999999999999993</v>
      </c>
      <c r="M28" s="25" t="s">
        <v>19</v>
      </c>
      <c r="N28" s="40">
        <f>+H28*J28/L28</f>
        <v>1016.3625000000001</v>
      </c>
    </row>
    <row r="29" spans="1:14" x14ac:dyDescent="0.25">
      <c r="B29" s="6" t="s">
        <v>16</v>
      </c>
      <c r="C29" s="38">
        <f>+C26+C27+C28</f>
        <v>20327.25</v>
      </c>
      <c r="D29" s="7"/>
      <c r="E29" s="18">
        <v>1</v>
      </c>
      <c r="F29" s="15">
        <f>+F31-F30</f>
        <v>0.98</v>
      </c>
      <c r="H29" s="40">
        <f>+C26</f>
        <v>18701.07</v>
      </c>
      <c r="I29" s="25" t="s">
        <v>20</v>
      </c>
      <c r="J29" s="23">
        <f>+C27</f>
        <v>609.81750000000011</v>
      </c>
      <c r="K29" s="25" t="s">
        <v>20</v>
      </c>
      <c r="L29" s="23">
        <f>+C28</f>
        <v>1016.3625000000001</v>
      </c>
      <c r="M29" s="25" t="s">
        <v>19</v>
      </c>
      <c r="N29" s="40">
        <f>+H29+J29+L29</f>
        <v>20327.25</v>
      </c>
    </row>
    <row r="30" spans="1:14" x14ac:dyDescent="0.25">
      <c r="B30" s="10" t="s">
        <v>13</v>
      </c>
      <c r="C30" s="39">
        <f>+C29*F30/F29</f>
        <v>414.84183673469391</v>
      </c>
      <c r="D30" s="7"/>
      <c r="E30" s="14"/>
      <c r="F30" s="15">
        <f>+C12</f>
        <v>0.02</v>
      </c>
      <c r="H30" s="40">
        <f>+C29</f>
        <v>20327.25</v>
      </c>
      <c r="I30" s="24" t="s">
        <v>18</v>
      </c>
      <c r="J30" s="26">
        <f>+C12</f>
        <v>0.02</v>
      </c>
      <c r="K30" s="24" t="s">
        <v>21</v>
      </c>
      <c r="L30" s="26">
        <f>+(1-C12)</f>
        <v>0.98</v>
      </c>
      <c r="M30" s="25" t="s">
        <v>19</v>
      </c>
      <c r="N30" s="40">
        <f>+H30*J30/L30</f>
        <v>414.84183673469391</v>
      </c>
    </row>
    <row r="31" spans="1:14" x14ac:dyDescent="0.25">
      <c r="B31" s="35" t="s">
        <v>17</v>
      </c>
      <c r="C31" s="45">
        <f>SUM(C29:C30)</f>
        <v>20742.091836734693</v>
      </c>
      <c r="D31" s="17"/>
      <c r="E31" s="19"/>
      <c r="F31" s="20">
        <v>1</v>
      </c>
      <c r="H31" s="40">
        <f>+C29</f>
        <v>20327.25</v>
      </c>
      <c r="I31" s="24" t="s">
        <v>18</v>
      </c>
      <c r="J31" s="58">
        <f>+C30</f>
        <v>414.84183673469391</v>
      </c>
      <c r="K31" s="58"/>
      <c r="L31" s="58"/>
      <c r="M31" s="25" t="s">
        <v>19</v>
      </c>
      <c r="N31" s="40">
        <f>+H31+J31</f>
        <v>20742.091836734693</v>
      </c>
    </row>
    <row r="32" spans="1:14" x14ac:dyDescent="0.25">
      <c r="A32" s="1"/>
      <c r="B32" s="1"/>
      <c r="C32" s="1"/>
      <c r="D32" s="1"/>
    </row>
  </sheetData>
  <mergeCells count="34">
    <mergeCell ref="J31:L31"/>
    <mergeCell ref="J22:L22"/>
    <mergeCell ref="J23:L23"/>
    <mergeCell ref="J24:L24"/>
    <mergeCell ref="J25:L25"/>
    <mergeCell ref="J26:L26"/>
    <mergeCell ref="J17:L17"/>
    <mergeCell ref="J18:L18"/>
    <mergeCell ref="J19:L19"/>
    <mergeCell ref="J20:L20"/>
    <mergeCell ref="H3:H4"/>
    <mergeCell ref="I3:I4"/>
    <mergeCell ref="H6:H7"/>
    <mergeCell ref="I6:I7"/>
    <mergeCell ref="H9:H10"/>
    <mergeCell ref="I9:I10"/>
    <mergeCell ref="H12:H13"/>
    <mergeCell ref="I12:I13"/>
    <mergeCell ref="K3:K4"/>
    <mergeCell ref="L3:L4"/>
    <mergeCell ref="M3:M4"/>
    <mergeCell ref="N3:N4"/>
    <mergeCell ref="L9:L10"/>
    <mergeCell ref="M9:M10"/>
    <mergeCell ref="N9:N10"/>
    <mergeCell ref="J6:L6"/>
    <mergeCell ref="J7:L7"/>
    <mergeCell ref="M6:M7"/>
    <mergeCell ref="N6:N7"/>
    <mergeCell ref="K9:K10"/>
    <mergeCell ref="K12:K13"/>
    <mergeCell ref="L12:L13"/>
    <mergeCell ref="M12:M13"/>
    <mergeCell ref="N12:N13"/>
  </mergeCells>
  <pageMargins left="0.7" right="0.7" top="0.78740157499999996" bottom="0.78740157499999996" header="0.3" footer="0.3"/>
  <pageSetup paperSize="9" orientation="landscape" verticalDpi="0" r:id="rId1"/>
  <headerFooter>
    <oddHeader>&amp;C&amp;K00B050Vorwärtskalkulation</oddHeader>
    <oddFooter>&amp;L&amp;K00B050www.sg-institut.de&amp;C&amp;K00B050© 2021 StB Dipl.-Kfm. Sergej Gubanov&amp;R&amp;K00B050&amp;P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38326-5E3A-4676-912E-CA92322F51AA}">
  <dimension ref="A1:N32"/>
  <sheetViews>
    <sheetView view="pageLayout" zoomScale="85" zoomScaleNormal="100" zoomScalePageLayoutView="85" workbookViewId="0"/>
  </sheetViews>
  <sheetFormatPr baseColWidth="10" defaultRowHeight="15" x14ac:dyDescent="0.25"/>
  <cols>
    <col min="1" max="1" width="3.28515625" customWidth="1"/>
    <col min="2" max="2" width="25.5703125" bestFit="1" customWidth="1"/>
    <col min="4" max="4" width="10" customWidth="1"/>
    <col min="5" max="5" width="7" bestFit="1" customWidth="1"/>
    <col min="6" max="6" width="7.28515625" bestFit="1" customWidth="1"/>
    <col min="7" max="7" width="3.28515625" customWidth="1"/>
    <col min="8" max="8" width="15.140625" customWidth="1"/>
    <col min="9" max="9" width="3.28515625" customWidth="1"/>
    <col min="10" max="10" width="11.5703125" customWidth="1"/>
    <col min="11" max="11" width="3.28515625" customWidth="1"/>
    <col min="12" max="12" width="11.5703125" customWidth="1"/>
    <col min="13" max="13" width="3.28515625" customWidth="1"/>
    <col min="14" max="14" width="15.140625" customWidth="1"/>
  </cols>
  <sheetData>
    <row r="1" spans="1:14" x14ac:dyDescent="0.25">
      <c r="A1" s="2"/>
      <c r="B1" s="2"/>
      <c r="C1" s="2"/>
      <c r="D1" s="1"/>
    </row>
    <row r="2" spans="1:14" x14ac:dyDescent="0.25">
      <c r="A2" s="2"/>
      <c r="B2" s="2"/>
      <c r="C2" s="2"/>
      <c r="D2" s="1"/>
    </row>
    <row r="3" spans="1:14" x14ac:dyDescent="0.25">
      <c r="A3" s="2"/>
      <c r="B3" s="3" t="s">
        <v>0</v>
      </c>
      <c r="C3" s="5"/>
      <c r="H3" s="57" t="s">
        <v>26</v>
      </c>
      <c r="I3" s="51" t="s">
        <v>19</v>
      </c>
      <c r="J3" s="44" t="s">
        <v>29</v>
      </c>
      <c r="K3" s="49" t="s">
        <v>18</v>
      </c>
      <c r="L3" s="50">
        <v>1</v>
      </c>
      <c r="M3" s="51" t="s">
        <v>19</v>
      </c>
      <c r="N3" s="52">
        <f>+(C31-C22)/C22</f>
        <v>0.5735214324470973</v>
      </c>
    </row>
    <row r="4" spans="1:14" x14ac:dyDescent="0.25">
      <c r="A4" s="2"/>
      <c r="B4" s="6" t="s">
        <v>17</v>
      </c>
      <c r="C4" s="41">
        <v>9500</v>
      </c>
      <c r="H4" s="49"/>
      <c r="I4" s="49"/>
      <c r="J4" s="43" t="s">
        <v>28</v>
      </c>
      <c r="K4" s="49"/>
      <c r="L4" s="49"/>
      <c r="M4" s="49"/>
      <c r="N4" s="52"/>
    </row>
    <row r="5" spans="1:14" x14ac:dyDescent="0.25">
      <c r="A5" s="2"/>
      <c r="B5" s="6" t="s">
        <v>13</v>
      </c>
      <c r="C5" s="27">
        <v>0.03</v>
      </c>
      <c r="H5" s="42"/>
      <c r="I5" s="42"/>
      <c r="J5" s="42"/>
      <c r="K5" s="42"/>
      <c r="L5" s="42"/>
      <c r="M5" s="42"/>
      <c r="N5" s="42"/>
    </row>
    <row r="6" spans="1:14" x14ac:dyDescent="0.25">
      <c r="A6" s="2"/>
      <c r="B6" s="6" t="s">
        <v>12</v>
      </c>
      <c r="C6" s="27">
        <v>0.04</v>
      </c>
      <c r="H6" s="57" t="s">
        <v>27</v>
      </c>
      <c r="I6" s="51" t="s">
        <v>19</v>
      </c>
      <c r="J6" s="53" t="s">
        <v>30</v>
      </c>
      <c r="K6" s="53"/>
      <c r="L6" s="53"/>
      <c r="M6" s="51" t="s">
        <v>19</v>
      </c>
      <c r="N6" s="55">
        <f>+C31/C22</f>
        <v>1.5735214324470974</v>
      </c>
    </row>
    <row r="7" spans="1:14" x14ac:dyDescent="0.25">
      <c r="A7" s="2"/>
      <c r="B7" s="6" t="s">
        <v>10</v>
      </c>
      <c r="C7" s="27">
        <v>0.01</v>
      </c>
      <c r="H7" s="49"/>
      <c r="I7" s="49"/>
      <c r="J7" s="54" t="s">
        <v>28</v>
      </c>
      <c r="K7" s="54"/>
      <c r="L7" s="54"/>
      <c r="M7" s="49"/>
      <c r="N7" s="55"/>
    </row>
    <row r="8" spans="1:14" x14ac:dyDescent="0.25">
      <c r="A8" s="2"/>
      <c r="B8" s="6" t="s">
        <v>9</v>
      </c>
      <c r="C8" s="27">
        <v>0.16</v>
      </c>
      <c r="H8" s="42"/>
      <c r="I8" s="42"/>
      <c r="J8" s="42"/>
      <c r="K8" s="42"/>
      <c r="L8" s="42"/>
      <c r="M8" s="42"/>
      <c r="N8" s="42"/>
    </row>
    <row r="9" spans="1:14" x14ac:dyDescent="0.25">
      <c r="A9" s="2"/>
      <c r="B9" s="6" t="s">
        <v>7</v>
      </c>
      <c r="C9" s="27">
        <v>0.25</v>
      </c>
      <c r="H9" s="57" t="s">
        <v>24</v>
      </c>
      <c r="I9" s="51" t="s">
        <v>19</v>
      </c>
      <c r="J9" s="44" t="s">
        <v>29</v>
      </c>
      <c r="K9" s="49" t="s">
        <v>18</v>
      </c>
      <c r="L9" s="50">
        <v>1</v>
      </c>
      <c r="M9" s="51" t="s">
        <v>19</v>
      </c>
      <c r="N9" s="52">
        <f>+(C31-C22)/C31</f>
        <v>0.36448275862068974</v>
      </c>
    </row>
    <row r="10" spans="1:14" x14ac:dyDescent="0.25">
      <c r="A10" s="2"/>
      <c r="B10" s="6" t="s">
        <v>6</v>
      </c>
      <c r="C10" s="41">
        <v>20</v>
      </c>
      <c r="H10" s="49"/>
      <c r="I10" s="49"/>
      <c r="J10" s="43" t="s">
        <v>30</v>
      </c>
      <c r="K10" s="49"/>
      <c r="L10" s="49"/>
      <c r="M10" s="49"/>
      <c r="N10" s="52"/>
    </row>
    <row r="11" spans="1:14" x14ac:dyDescent="0.25">
      <c r="A11" s="2"/>
      <c r="B11" s="6" t="s">
        <v>4</v>
      </c>
      <c r="C11" s="27">
        <v>0.05</v>
      </c>
      <c r="H11" s="42"/>
      <c r="I11" s="42"/>
      <c r="J11" s="42"/>
      <c r="K11" s="42"/>
      <c r="L11" s="42"/>
      <c r="M11" s="42"/>
      <c r="N11" s="42"/>
    </row>
    <row r="12" spans="1:14" x14ac:dyDescent="0.25">
      <c r="A12" s="2"/>
      <c r="B12" s="6" t="s">
        <v>3</v>
      </c>
      <c r="C12" s="27">
        <v>7.0000000000000007E-2</v>
      </c>
      <c r="H12" s="57" t="s">
        <v>25</v>
      </c>
      <c r="I12" s="51" t="s">
        <v>19</v>
      </c>
      <c r="J12" s="44" t="s">
        <v>9</v>
      </c>
      <c r="K12" s="49" t="s">
        <v>18</v>
      </c>
      <c r="L12" s="50">
        <v>1</v>
      </c>
      <c r="M12" s="51" t="s">
        <v>19</v>
      </c>
      <c r="N12" s="52">
        <f>+C25/C31</f>
        <v>0.12710344827586209</v>
      </c>
    </row>
    <row r="13" spans="1:14" x14ac:dyDescent="0.25">
      <c r="A13" s="2"/>
      <c r="B13" s="35" t="str">
        <f>+B16</f>
        <v>Listeneinkaufspreis</v>
      </c>
      <c r="C13" s="37" t="s">
        <v>23</v>
      </c>
      <c r="H13" s="49"/>
      <c r="I13" s="49"/>
      <c r="J13" s="43" t="s">
        <v>30</v>
      </c>
      <c r="K13" s="49"/>
      <c r="L13" s="49"/>
      <c r="M13" s="49"/>
      <c r="N13" s="52"/>
    </row>
    <row r="14" spans="1:14" x14ac:dyDescent="0.25">
      <c r="A14" s="2"/>
      <c r="B14" s="2"/>
      <c r="C14" s="2"/>
      <c r="D14" s="1"/>
    </row>
    <row r="15" spans="1:14" x14ac:dyDescent="0.25">
      <c r="B15" s="3" t="s">
        <v>1</v>
      </c>
      <c r="C15" s="4"/>
      <c r="D15" s="4"/>
      <c r="E15" s="4"/>
      <c r="F15" s="5"/>
    </row>
    <row r="16" spans="1:14" x14ac:dyDescent="0.25">
      <c r="B16" s="46" t="s">
        <v>2</v>
      </c>
      <c r="C16" s="47">
        <f>+C18+C17</f>
        <v>6810.8814862517793</v>
      </c>
      <c r="D16" s="7"/>
      <c r="E16" s="8">
        <v>1</v>
      </c>
      <c r="F16" s="9"/>
      <c r="H16" s="40">
        <f>+C18</f>
        <v>6334.1197822141548</v>
      </c>
      <c r="I16" s="24" t="s">
        <v>18</v>
      </c>
      <c r="J16" s="26">
        <f>+E16</f>
        <v>1</v>
      </c>
      <c r="K16" s="24" t="s">
        <v>21</v>
      </c>
      <c r="L16" s="26">
        <f>+E18</f>
        <v>0.92999999999999994</v>
      </c>
      <c r="M16" s="25" t="s">
        <v>19</v>
      </c>
      <c r="N16" s="40">
        <f>+H16*J16/L16</f>
        <v>6810.8814862517802</v>
      </c>
    </row>
    <row r="17" spans="1:14" x14ac:dyDescent="0.25">
      <c r="B17" s="10" t="s">
        <v>3</v>
      </c>
      <c r="C17" s="39">
        <f>+C18*C12/E18</f>
        <v>476.76170403762467</v>
      </c>
      <c r="D17" s="7"/>
      <c r="E17" s="11">
        <f>+C12</f>
        <v>7.0000000000000007E-2</v>
      </c>
      <c r="F17" s="9"/>
      <c r="H17" s="40">
        <f>+C18</f>
        <v>6334.1197822141548</v>
      </c>
      <c r="I17" s="24" t="s">
        <v>18</v>
      </c>
      <c r="J17" s="26">
        <f>+E17</f>
        <v>7.0000000000000007E-2</v>
      </c>
      <c r="K17" s="24" t="s">
        <v>21</v>
      </c>
      <c r="L17" s="26">
        <f>+E18</f>
        <v>0.92999999999999994</v>
      </c>
      <c r="M17" s="25" t="s">
        <v>19</v>
      </c>
      <c r="N17" s="40">
        <f>+H17*J17/L17</f>
        <v>476.76170403762467</v>
      </c>
    </row>
    <row r="18" spans="1:14" x14ac:dyDescent="0.25">
      <c r="B18" s="6" t="s">
        <v>5</v>
      </c>
      <c r="C18" s="38">
        <f>+C20+C19</f>
        <v>6334.1197822141548</v>
      </c>
      <c r="D18" s="7"/>
      <c r="E18" s="12">
        <f>+E16-E17</f>
        <v>0.92999999999999994</v>
      </c>
      <c r="F18" s="13">
        <v>1</v>
      </c>
      <c r="H18" s="40">
        <f>+C20</f>
        <v>6017.4137931034475</v>
      </c>
      <c r="I18" s="24" t="s">
        <v>18</v>
      </c>
      <c r="J18" s="26">
        <f>+F18</f>
        <v>1</v>
      </c>
      <c r="K18" s="24" t="s">
        <v>21</v>
      </c>
      <c r="L18" s="26">
        <f>+F20</f>
        <v>0.95</v>
      </c>
      <c r="M18" s="25" t="s">
        <v>19</v>
      </c>
      <c r="N18" s="40">
        <f>+H18*J18/L18</f>
        <v>6334.1197822141557</v>
      </c>
    </row>
    <row r="19" spans="1:14" x14ac:dyDescent="0.25">
      <c r="B19" s="10" t="s">
        <v>4</v>
      </c>
      <c r="C19" s="39">
        <f>+C20*C11/F20</f>
        <v>316.70598911070778</v>
      </c>
      <c r="D19" s="7"/>
      <c r="E19" s="14"/>
      <c r="F19" s="15">
        <f>+C11</f>
        <v>0.05</v>
      </c>
      <c r="H19" s="40">
        <f>+C20</f>
        <v>6017.4137931034475</v>
      </c>
      <c r="I19" s="24" t="s">
        <v>18</v>
      </c>
      <c r="J19" s="26">
        <f>+F19</f>
        <v>0.05</v>
      </c>
      <c r="K19" s="24" t="s">
        <v>21</v>
      </c>
      <c r="L19" s="26">
        <f>+F20</f>
        <v>0.95</v>
      </c>
      <c r="M19" s="25" t="s">
        <v>19</v>
      </c>
      <c r="N19" s="40">
        <f>+H19*J19/L19</f>
        <v>316.70598911070778</v>
      </c>
    </row>
    <row r="20" spans="1:14" x14ac:dyDescent="0.25">
      <c r="B20" s="6" t="s">
        <v>8</v>
      </c>
      <c r="C20" s="38">
        <f>+C22-C21</f>
        <v>6017.4137931034475</v>
      </c>
      <c r="D20" s="7"/>
      <c r="E20" s="14"/>
      <c r="F20" s="16">
        <f>+F18-F19</f>
        <v>0.95</v>
      </c>
      <c r="H20" s="40">
        <f>+C22</f>
        <v>6037.4137931034475</v>
      </c>
      <c r="I20" s="25" t="s">
        <v>22</v>
      </c>
      <c r="J20" s="63">
        <f>+C21</f>
        <v>20</v>
      </c>
      <c r="K20" s="64"/>
      <c r="L20" s="65"/>
      <c r="M20" s="25" t="s">
        <v>19</v>
      </c>
      <c r="N20" s="40">
        <f>+H20-J20</f>
        <v>6017.4137931034475</v>
      </c>
    </row>
    <row r="21" spans="1:14" x14ac:dyDescent="0.25">
      <c r="B21" s="10" t="s">
        <v>6</v>
      </c>
      <c r="C21" s="39">
        <f>+C10</f>
        <v>20</v>
      </c>
      <c r="D21" s="7"/>
      <c r="E21" s="14"/>
      <c r="F21" s="9"/>
      <c r="H21" s="32"/>
      <c r="J21" s="22"/>
      <c r="K21" s="22"/>
      <c r="L21" s="22"/>
      <c r="N21" s="32"/>
    </row>
    <row r="22" spans="1:14" x14ac:dyDescent="0.25">
      <c r="B22" s="6" t="s">
        <v>11</v>
      </c>
      <c r="C22" s="38">
        <f>+C24-C23</f>
        <v>6037.4137931034475</v>
      </c>
      <c r="D22" s="7"/>
      <c r="E22" s="8">
        <v>1</v>
      </c>
      <c r="F22" s="9"/>
      <c r="H22" s="40">
        <f>+C24</f>
        <v>7546.7672413793098</v>
      </c>
      <c r="I22" s="24" t="s">
        <v>18</v>
      </c>
      <c r="J22" s="26">
        <f>+E22</f>
        <v>1</v>
      </c>
      <c r="K22" s="24" t="s">
        <v>21</v>
      </c>
      <c r="L22" s="26">
        <f>+E24</f>
        <v>1.25</v>
      </c>
      <c r="M22" s="25" t="s">
        <v>19</v>
      </c>
      <c r="N22" s="40">
        <f>+H22*J22/L22</f>
        <v>6037.4137931034475</v>
      </c>
    </row>
    <row r="23" spans="1:14" x14ac:dyDescent="0.25">
      <c r="B23" s="10" t="s">
        <v>7</v>
      </c>
      <c r="C23" s="39">
        <f>+C24*C9/E24</f>
        <v>1509.3534482758619</v>
      </c>
      <c r="D23" s="7"/>
      <c r="E23" s="11">
        <f>-C9</f>
        <v>-0.25</v>
      </c>
      <c r="F23" s="9"/>
      <c r="H23" s="40">
        <f>+C24</f>
        <v>7546.7672413793098</v>
      </c>
      <c r="I23" s="24" t="s">
        <v>18</v>
      </c>
      <c r="J23" s="26">
        <f>-E23</f>
        <v>0.25</v>
      </c>
      <c r="K23" s="24" t="s">
        <v>21</v>
      </c>
      <c r="L23" s="26">
        <f>+E24</f>
        <v>1.25</v>
      </c>
      <c r="M23" s="25" t="s">
        <v>19</v>
      </c>
      <c r="N23" s="40">
        <f>+H23*J23/L23</f>
        <v>1509.3534482758619</v>
      </c>
    </row>
    <row r="24" spans="1:14" x14ac:dyDescent="0.25">
      <c r="B24" s="6" t="s">
        <v>14</v>
      </c>
      <c r="C24" s="38">
        <f>+C26-C25</f>
        <v>7546.7672413793098</v>
      </c>
      <c r="D24" s="7"/>
      <c r="E24" s="12">
        <f>+E22-E23</f>
        <v>1.25</v>
      </c>
      <c r="F24" s="13">
        <v>1</v>
      </c>
      <c r="H24" s="40">
        <f>+C26</f>
        <v>8754.25</v>
      </c>
      <c r="I24" s="24" t="s">
        <v>18</v>
      </c>
      <c r="J24" s="26">
        <f>+F24</f>
        <v>1</v>
      </c>
      <c r="K24" s="24" t="s">
        <v>21</v>
      </c>
      <c r="L24" s="26">
        <f>+F26</f>
        <v>1.1599999999999999</v>
      </c>
      <c r="M24" s="25" t="s">
        <v>19</v>
      </c>
      <c r="N24" s="40">
        <f>+H24*J24/L24</f>
        <v>7546.7672413793107</v>
      </c>
    </row>
    <row r="25" spans="1:14" x14ac:dyDescent="0.25">
      <c r="B25" s="10" t="s">
        <v>9</v>
      </c>
      <c r="C25" s="39">
        <f>+C26*C8/F26</f>
        <v>1207.4827586206898</v>
      </c>
      <c r="D25" s="7"/>
      <c r="E25" s="14"/>
      <c r="F25" s="15">
        <f>-C8</f>
        <v>-0.16</v>
      </c>
      <c r="H25" s="40">
        <f>+C26</f>
        <v>8754.25</v>
      </c>
      <c r="I25" s="24" t="s">
        <v>18</v>
      </c>
      <c r="J25" s="26">
        <f>-F25</f>
        <v>0.16</v>
      </c>
      <c r="K25" s="24" t="s">
        <v>21</v>
      </c>
      <c r="L25" s="26">
        <f>+F26</f>
        <v>1.1599999999999999</v>
      </c>
      <c r="M25" s="25" t="s">
        <v>19</v>
      </c>
      <c r="N25" s="40">
        <f>+H25*J25/L25</f>
        <v>1207.4827586206898</v>
      </c>
    </row>
    <row r="26" spans="1:14" x14ac:dyDescent="0.25">
      <c r="B26" s="6" t="s">
        <v>15</v>
      </c>
      <c r="C26" s="38">
        <f>+C29-C28-C27</f>
        <v>8754.25</v>
      </c>
      <c r="D26" s="7"/>
      <c r="E26" s="11">
        <f>SUM(E27:E29)</f>
        <v>0.95</v>
      </c>
      <c r="F26" s="16">
        <f>+F24-F25</f>
        <v>1.1599999999999999</v>
      </c>
      <c r="H26" s="40">
        <f>+C29</f>
        <v>9215</v>
      </c>
      <c r="I26" s="24" t="s">
        <v>18</v>
      </c>
      <c r="J26" s="59">
        <f>+(1+E28+E27)</f>
        <v>0.95</v>
      </c>
      <c r="K26" s="60"/>
      <c r="L26" s="61"/>
      <c r="M26" s="25" t="s">
        <v>19</v>
      </c>
      <c r="N26" s="40">
        <f>+H26*J26</f>
        <v>8754.25</v>
      </c>
    </row>
    <row r="27" spans="1:14" x14ac:dyDescent="0.25">
      <c r="B27" s="6" t="s">
        <v>10</v>
      </c>
      <c r="C27" s="38">
        <f>+C29*C7</f>
        <v>92.15</v>
      </c>
      <c r="D27" s="7"/>
      <c r="E27" s="11">
        <f>-C7</f>
        <v>-0.01</v>
      </c>
      <c r="F27" s="9"/>
      <c r="H27" s="40">
        <f>+C29</f>
        <v>9215</v>
      </c>
      <c r="I27" s="24" t="s">
        <v>18</v>
      </c>
      <c r="J27" s="59">
        <f>-E27</f>
        <v>0.01</v>
      </c>
      <c r="K27" s="60"/>
      <c r="L27" s="61"/>
      <c r="M27" s="25" t="s">
        <v>19</v>
      </c>
      <c r="N27" s="40">
        <f>+H27*J27</f>
        <v>92.15</v>
      </c>
    </row>
    <row r="28" spans="1:14" x14ac:dyDescent="0.25">
      <c r="B28" s="10" t="s">
        <v>12</v>
      </c>
      <c r="C28" s="39">
        <f>+C29*C6</f>
        <v>368.6</v>
      </c>
      <c r="D28" s="7"/>
      <c r="E28" s="11">
        <f>-C6</f>
        <v>-0.04</v>
      </c>
      <c r="F28" s="9"/>
      <c r="H28" s="40">
        <f>+C29</f>
        <v>9215</v>
      </c>
      <c r="I28" s="24" t="s">
        <v>18</v>
      </c>
      <c r="J28" s="59">
        <f>-E28</f>
        <v>0.04</v>
      </c>
      <c r="K28" s="60"/>
      <c r="L28" s="61"/>
      <c r="M28" s="25" t="s">
        <v>19</v>
      </c>
      <c r="N28" s="40">
        <f>+H28*J28</f>
        <v>368.6</v>
      </c>
    </row>
    <row r="29" spans="1:14" x14ac:dyDescent="0.25">
      <c r="B29" s="6" t="s">
        <v>16</v>
      </c>
      <c r="C29" s="38">
        <f>+C31-C30</f>
        <v>9215</v>
      </c>
      <c r="D29" s="7"/>
      <c r="E29" s="18">
        <v>1</v>
      </c>
      <c r="F29" s="15">
        <f>SUM(F30:F31)</f>
        <v>0.97</v>
      </c>
      <c r="H29" s="40">
        <f>+C31</f>
        <v>9500</v>
      </c>
      <c r="I29" s="24" t="s">
        <v>18</v>
      </c>
      <c r="J29" s="59">
        <f>+(1+F30)</f>
        <v>0.97</v>
      </c>
      <c r="K29" s="60"/>
      <c r="L29" s="61"/>
      <c r="M29" s="25" t="s">
        <v>19</v>
      </c>
      <c r="N29" s="40">
        <f>+H29*J29</f>
        <v>9215</v>
      </c>
    </row>
    <row r="30" spans="1:14" x14ac:dyDescent="0.25">
      <c r="B30" s="10" t="s">
        <v>13</v>
      </c>
      <c r="C30" s="39">
        <f>+C31*C5</f>
        <v>285</v>
      </c>
      <c r="D30" s="7"/>
      <c r="E30" s="14"/>
      <c r="F30" s="15">
        <f>-C5</f>
        <v>-0.03</v>
      </c>
      <c r="H30" s="40">
        <f>+C31</f>
        <v>9500</v>
      </c>
      <c r="I30" s="24" t="s">
        <v>18</v>
      </c>
      <c r="J30" s="59">
        <f>-F30</f>
        <v>0.03</v>
      </c>
      <c r="K30" s="60"/>
      <c r="L30" s="61"/>
      <c r="M30" s="25" t="s">
        <v>19</v>
      </c>
      <c r="N30" s="40">
        <f>+H30*J30</f>
        <v>285</v>
      </c>
    </row>
    <row r="31" spans="1:14" x14ac:dyDescent="0.25">
      <c r="B31" s="10" t="s">
        <v>17</v>
      </c>
      <c r="C31" s="39">
        <f>+C4</f>
        <v>9500</v>
      </c>
      <c r="D31" s="17"/>
      <c r="E31" s="19"/>
      <c r="F31" s="20">
        <v>1</v>
      </c>
      <c r="H31" s="29"/>
      <c r="I31" s="30"/>
      <c r="J31" s="62"/>
      <c r="K31" s="62"/>
      <c r="L31" s="62"/>
      <c r="M31" s="31"/>
      <c r="N31" s="29"/>
    </row>
    <row r="32" spans="1:14" x14ac:dyDescent="0.25">
      <c r="A32" s="1"/>
      <c r="B32" s="1"/>
      <c r="C32" s="1"/>
      <c r="D32" s="1"/>
    </row>
  </sheetData>
  <mergeCells count="31">
    <mergeCell ref="M3:M4"/>
    <mergeCell ref="N3:N4"/>
    <mergeCell ref="H6:H7"/>
    <mergeCell ref="I6:I7"/>
    <mergeCell ref="J6:L6"/>
    <mergeCell ref="M6:M7"/>
    <mergeCell ref="N6:N7"/>
    <mergeCell ref="J20:L20"/>
    <mergeCell ref="H3:H4"/>
    <mergeCell ref="I3:I4"/>
    <mergeCell ref="K3:K4"/>
    <mergeCell ref="L3:L4"/>
    <mergeCell ref="J26:L26"/>
    <mergeCell ref="J31:L31"/>
    <mergeCell ref="J30:L30"/>
    <mergeCell ref="J29:L29"/>
    <mergeCell ref="J28:L28"/>
    <mergeCell ref="J27:L27"/>
    <mergeCell ref="J7:L7"/>
    <mergeCell ref="H9:H10"/>
    <mergeCell ref="I9:I10"/>
    <mergeCell ref="K9:K10"/>
    <mergeCell ref="L9:L10"/>
    <mergeCell ref="M9:M10"/>
    <mergeCell ref="N9:N10"/>
    <mergeCell ref="H12:H13"/>
    <mergeCell ref="I12:I13"/>
    <mergeCell ref="K12:K13"/>
    <mergeCell ref="L12:L13"/>
    <mergeCell ref="M12:M13"/>
    <mergeCell ref="N12:N13"/>
  </mergeCells>
  <pageMargins left="0.7" right="0.7" top="0.78740157499999996" bottom="0.78740157499999996" header="0.3" footer="0.3"/>
  <pageSetup paperSize="9" orientation="landscape" verticalDpi="0" r:id="rId1"/>
  <headerFooter>
    <oddHeader>&amp;C&amp;K00B050Rückwärtskalkulation</oddHeader>
    <oddFooter>&amp;L&amp;K00B050www.sg-institut.de&amp;C&amp;K00B050© 2021 StB Dipl.-Kfm. Sergej Gubanov&amp;R&amp;K00B050&amp;P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7340-5759-4A95-AE3A-DFD8E39D5B9E}">
  <dimension ref="A1:N32"/>
  <sheetViews>
    <sheetView tabSelected="1" view="pageLayout" zoomScale="85" zoomScaleNormal="100" zoomScalePageLayoutView="85" workbookViewId="0"/>
  </sheetViews>
  <sheetFormatPr baseColWidth="10" defaultRowHeight="15" x14ac:dyDescent="0.25"/>
  <cols>
    <col min="1" max="1" width="3.28515625" customWidth="1"/>
    <col min="2" max="2" width="25.5703125" bestFit="1" customWidth="1"/>
    <col min="4" max="4" width="10" customWidth="1"/>
    <col min="5" max="5" width="7" bestFit="1" customWidth="1"/>
    <col min="6" max="6" width="7.28515625" bestFit="1" customWidth="1"/>
    <col min="7" max="7" width="3.28515625" customWidth="1"/>
    <col min="8" max="8" width="15.140625" customWidth="1"/>
    <col min="9" max="9" width="3.28515625" customWidth="1"/>
    <col min="10" max="10" width="11.5703125" customWidth="1"/>
    <col min="11" max="11" width="3.28515625" customWidth="1"/>
    <col min="12" max="12" width="11.5703125" customWidth="1"/>
    <col min="13" max="13" width="3.28515625" customWidth="1"/>
    <col min="14" max="14" width="15.140625" customWidth="1"/>
  </cols>
  <sheetData>
    <row r="1" spans="1:14" x14ac:dyDescent="0.25">
      <c r="A1" s="2"/>
      <c r="B1" s="2"/>
      <c r="C1" s="2"/>
      <c r="D1" s="1"/>
    </row>
    <row r="2" spans="1:14" x14ac:dyDescent="0.25">
      <c r="A2" s="2"/>
      <c r="B2" s="2"/>
      <c r="C2" s="2"/>
      <c r="D2" s="1"/>
    </row>
    <row r="3" spans="1:14" x14ac:dyDescent="0.25">
      <c r="A3" s="2"/>
      <c r="B3" s="3" t="s">
        <v>0</v>
      </c>
      <c r="C3" s="5"/>
      <c r="H3" s="57" t="s">
        <v>26</v>
      </c>
      <c r="I3" s="51" t="s">
        <v>19</v>
      </c>
      <c r="J3" s="44" t="s">
        <v>29</v>
      </c>
      <c r="K3" s="49" t="s">
        <v>18</v>
      </c>
      <c r="L3" s="50">
        <v>1</v>
      </c>
      <c r="M3" s="51" t="s">
        <v>19</v>
      </c>
      <c r="N3" s="52">
        <f>+(C31-C22)/C22</f>
        <v>1.5997378597658067</v>
      </c>
    </row>
    <row r="4" spans="1:14" x14ac:dyDescent="0.25">
      <c r="A4" s="2"/>
      <c r="B4" s="6" t="s">
        <v>2</v>
      </c>
      <c r="C4" s="41">
        <v>510</v>
      </c>
      <c r="H4" s="49"/>
      <c r="I4" s="49"/>
      <c r="J4" s="43" t="s">
        <v>28</v>
      </c>
      <c r="K4" s="49"/>
      <c r="L4" s="49"/>
      <c r="M4" s="49"/>
      <c r="N4" s="52"/>
    </row>
    <row r="5" spans="1:14" x14ac:dyDescent="0.25">
      <c r="A5" s="2"/>
      <c r="B5" s="6" t="s">
        <v>3</v>
      </c>
      <c r="C5" s="27">
        <v>7.0000000000000007E-2</v>
      </c>
      <c r="H5" s="42"/>
      <c r="I5" s="42"/>
      <c r="J5" s="42"/>
      <c r="K5" s="42"/>
      <c r="L5" s="42"/>
      <c r="M5" s="42"/>
      <c r="N5" s="42"/>
    </row>
    <row r="6" spans="1:14" x14ac:dyDescent="0.25">
      <c r="A6" s="2"/>
      <c r="B6" s="6" t="s">
        <v>4</v>
      </c>
      <c r="C6" s="27">
        <v>0.05</v>
      </c>
      <c r="H6" s="57" t="s">
        <v>27</v>
      </c>
      <c r="I6" s="51" t="s">
        <v>19</v>
      </c>
      <c r="J6" s="53" t="s">
        <v>30</v>
      </c>
      <c r="K6" s="53"/>
      <c r="L6" s="53"/>
      <c r="M6" s="51" t="s">
        <v>19</v>
      </c>
      <c r="N6" s="55">
        <f>+C31/C22</f>
        <v>2.5997378597658067</v>
      </c>
    </row>
    <row r="7" spans="1:14" x14ac:dyDescent="0.25">
      <c r="A7" s="2"/>
      <c r="B7" s="6" t="s">
        <v>6</v>
      </c>
      <c r="C7" s="41">
        <v>11</v>
      </c>
      <c r="H7" s="49"/>
      <c r="I7" s="49"/>
      <c r="J7" s="54" t="s">
        <v>28</v>
      </c>
      <c r="K7" s="54"/>
      <c r="L7" s="54"/>
      <c r="M7" s="49"/>
      <c r="N7" s="55"/>
    </row>
    <row r="8" spans="1:14" x14ac:dyDescent="0.25">
      <c r="A8" s="2"/>
      <c r="B8" s="6" t="s">
        <v>7</v>
      </c>
      <c r="C8" s="27">
        <v>0.17</v>
      </c>
      <c r="H8" s="42"/>
      <c r="I8" s="42"/>
      <c r="J8" s="42"/>
      <c r="K8" s="42"/>
      <c r="L8" s="42"/>
      <c r="M8" s="42"/>
      <c r="N8" s="42"/>
    </row>
    <row r="9" spans="1:14" x14ac:dyDescent="0.25">
      <c r="A9" s="2"/>
      <c r="B9" s="6" t="s">
        <v>17</v>
      </c>
      <c r="C9" s="41">
        <v>1200</v>
      </c>
      <c r="H9" s="57" t="s">
        <v>24</v>
      </c>
      <c r="I9" s="51" t="s">
        <v>19</v>
      </c>
      <c r="J9" s="44" t="s">
        <v>29</v>
      </c>
      <c r="K9" s="49" t="s">
        <v>18</v>
      </c>
      <c r="L9" s="50">
        <v>1</v>
      </c>
      <c r="M9" s="51" t="s">
        <v>19</v>
      </c>
      <c r="N9" s="52">
        <f>+(C31-C22)/C31</f>
        <v>0.61534583333333326</v>
      </c>
    </row>
    <row r="10" spans="1:14" x14ac:dyDescent="0.25">
      <c r="A10" s="2"/>
      <c r="B10" s="6" t="s">
        <v>13</v>
      </c>
      <c r="C10" s="27">
        <v>0.04</v>
      </c>
      <c r="H10" s="49"/>
      <c r="I10" s="49"/>
      <c r="J10" s="43" t="s">
        <v>30</v>
      </c>
      <c r="K10" s="49"/>
      <c r="L10" s="49"/>
      <c r="M10" s="49"/>
      <c r="N10" s="52"/>
    </row>
    <row r="11" spans="1:14" x14ac:dyDescent="0.25">
      <c r="A11" s="2"/>
      <c r="B11" s="6" t="s">
        <v>12</v>
      </c>
      <c r="C11" s="27">
        <v>0.02</v>
      </c>
      <c r="H11" s="42"/>
      <c r="I11" s="42"/>
      <c r="J11" s="42"/>
      <c r="K11" s="42"/>
      <c r="L11" s="42"/>
      <c r="M11" s="42"/>
      <c r="N11" s="42"/>
    </row>
    <row r="12" spans="1:14" x14ac:dyDescent="0.25">
      <c r="A12" s="2"/>
      <c r="B12" s="6" t="s">
        <v>10</v>
      </c>
      <c r="C12" s="27">
        <v>0.03</v>
      </c>
      <c r="H12" s="57" t="s">
        <v>25</v>
      </c>
      <c r="I12" s="51" t="s">
        <v>19</v>
      </c>
      <c r="J12" s="44" t="s">
        <v>9</v>
      </c>
      <c r="K12" s="49" t="s">
        <v>18</v>
      </c>
      <c r="L12" s="50">
        <v>1</v>
      </c>
      <c r="M12" s="51" t="s">
        <v>19</v>
      </c>
      <c r="N12" s="52">
        <f>+C25/C31</f>
        <v>0.46195462500000001</v>
      </c>
    </row>
    <row r="13" spans="1:14" x14ac:dyDescent="0.25">
      <c r="A13" s="2"/>
      <c r="B13" s="35" t="str">
        <f>+B25</f>
        <v>Gewinn</v>
      </c>
      <c r="C13" s="37" t="s">
        <v>23</v>
      </c>
      <c r="H13" s="49"/>
      <c r="I13" s="49"/>
      <c r="J13" s="43" t="s">
        <v>30</v>
      </c>
      <c r="K13" s="49"/>
      <c r="L13" s="49"/>
      <c r="M13" s="49"/>
      <c r="N13" s="52"/>
    </row>
    <row r="14" spans="1:14" x14ac:dyDescent="0.25">
      <c r="A14" s="2"/>
      <c r="B14" s="2"/>
      <c r="C14" s="2"/>
      <c r="D14" s="1"/>
    </row>
    <row r="15" spans="1:14" x14ac:dyDescent="0.25">
      <c r="B15" s="3" t="s">
        <v>1</v>
      </c>
      <c r="C15" s="4"/>
      <c r="D15" s="4"/>
      <c r="E15" s="4"/>
      <c r="F15" s="5"/>
      <c r="H15" s="1"/>
      <c r="I15" s="1"/>
      <c r="J15" s="1"/>
      <c r="K15" s="1"/>
      <c r="L15" s="1"/>
      <c r="M15" s="1"/>
      <c r="N15" s="1"/>
    </row>
    <row r="16" spans="1:14" x14ac:dyDescent="0.25">
      <c r="B16" s="6" t="s">
        <v>2</v>
      </c>
      <c r="C16" s="38">
        <f>+C4</f>
        <v>510</v>
      </c>
      <c r="D16" s="7"/>
      <c r="E16" s="8">
        <v>1</v>
      </c>
      <c r="F16" s="9"/>
      <c r="H16" s="33"/>
      <c r="I16" s="30"/>
      <c r="J16" s="34"/>
      <c r="K16" s="30"/>
      <c r="L16" s="34"/>
      <c r="M16" s="31"/>
      <c r="N16" s="33"/>
    </row>
    <row r="17" spans="1:14" x14ac:dyDescent="0.25">
      <c r="B17" s="10" t="s">
        <v>3</v>
      </c>
      <c r="C17" s="39">
        <f>+C16*C5</f>
        <v>35.700000000000003</v>
      </c>
      <c r="D17" s="7"/>
      <c r="E17" s="11">
        <f>-C5</f>
        <v>-7.0000000000000007E-2</v>
      </c>
      <c r="F17" s="9"/>
      <c r="H17" s="40">
        <f>+C4</f>
        <v>510</v>
      </c>
      <c r="I17" s="24" t="s">
        <v>18</v>
      </c>
      <c r="J17" s="56">
        <f>+C5</f>
        <v>7.0000000000000007E-2</v>
      </c>
      <c r="K17" s="56"/>
      <c r="L17" s="56"/>
      <c r="M17" s="25" t="s">
        <v>19</v>
      </c>
      <c r="N17" s="40">
        <f>+H17*J17</f>
        <v>35.700000000000003</v>
      </c>
    </row>
    <row r="18" spans="1:14" x14ac:dyDescent="0.25">
      <c r="B18" s="6" t="s">
        <v>5</v>
      </c>
      <c r="C18" s="38">
        <f>+C16-C17</f>
        <v>474.3</v>
      </c>
      <c r="D18" s="7"/>
      <c r="E18" s="12">
        <f>SUM(E16:E17)</f>
        <v>0.92999999999999994</v>
      </c>
      <c r="F18" s="13">
        <v>1</v>
      </c>
      <c r="H18" s="40">
        <f>+C4</f>
        <v>510</v>
      </c>
      <c r="I18" s="24" t="s">
        <v>18</v>
      </c>
      <c r="J18" s="56">
        <f>+(1-C5)</f>
        <v>0.92999999999999994</v>
      </c>
      <c r="K18" s="56"/>
      <c r="L18" s="56"/>
      <c r="M18" s="25" t="s">
        <v>19</v>
      </c>
      <c r="N18" s="40">
        <f>+H18*J18</f>
        <v>474.29999999999995</v>
      </c>
    </row>
    <row r="19" spans="1:14" x14ac:dyDescent="0.25">
      <c r="B19" s="10" t="s">
        <v>4</v>
      </c>
      <c r="C19" s="39">
        <f>+C18*C6</f>
        <v>23.715000000000003</v>
      </c>
      <c r="D19" s="7"/>
      <c r="E19" s="14"/>
      <c r="F19" s="15">
        <f>-C6</f>
        <v>-0.05</v>
      </c>
      <c r="H19" s="40">
        <f>+C18</f>
        <v>474.3</v>
      </c>
      <c r="I19" s="24" t="s">
        <v>18</v>
      </c>
      <c r="J19" s="56">
        <f>+C6</f>
        <v>0.05</v>
      </c>
      <c r="K19" s="56"/>
      <c r="L19" s="56"/>
      <c r="M19" s="25" t="s">
        <v>19</v>
      </c>
      <c r="N19" s="40">
        <f>+H19*J19</f>
        <v>23.715000000000003</v>
      </c>
    </row>
    <row r="20" spans="1:14" x14ac:dyDescent="0.25">
      <c r="B20" s="6" t="s">
        <v>8</v>
      </c>
      <c r="C20" s="38">
        <f>+C18-C19</f>
        <v>450.58500000000004</v>
      </c>
      <c r="D20" s="7"/>
      <c r="E20" s="14"/>
      <c r="F20" s="16">
        <f>SUM(F18:F19)</f>
        <v>0.95</v>
      </c>
      <c r="H20" s="40">
        <f>+C18</f>
        <v>474.3</v>
      </c>
      <c r="I20" s="24" t="s">
        <v>18</v>
      </c>
      <c r="J20" s="56">
        <f>+(1-C6)</f>
        <v>0.95</v>
      </c>
      <c r="K20" s="56"/>
      <c r="L20" s="56"/>
      <c r="M20" s="25" t="s">
        <v>19</v>
      </c>
      <c r="N20" s="40">
        <f>+H20*J20</f>
        <v>450.58499999999998</v>
      </c>
    </row>
    <row r="21" spans="1:14" x14ac:dyDescent="0.25">
      <c r="B21" s="10" t="s">
        <v>6</v>
      </c>
      <c r="C21" s="39">
        <f>+C7</f>
        <v>11</v>
      </c>
      <c r="D21" s="7"/>
      <c r="E21" s="14"/>
      <c r="F21" s="9"/>
      <c r="H21" s="32"/>
      <c r="J21" s="22"/>
      <c r="K21" s="22"/>
      <c r="L21" s="22"/>
      <c r="N21" s="32"/>
    </row>
    <row r="22" spans="1:14" x14ac:dyDescent="0.25">
      <c r="B22" s="6" t="s">
        <v>11</v>
      </c>
      <c r="C22" s="38">
        <f>+C20+C21</f>
        <v>461.58500000000004</v>
      </c>
      <c r="D22" s="7"/>
      <c r="E22" s="8">
        <v>1</v>
      </c>
      <c r="F22" s="9"/>
      <c r="H22" s="40">
        <f>+C20</f>
        <v>450.58500000000004</v>
      </c>
      <c r="I22" s="25" t="s">
        <v>20</v>
      </c>
      <c r="J22" s="58">
        <f>+C21</f>
        <v>11</v>
      </c>
      <c r="K22" s="58"/>
      <c r="L22" s="58"/>
      <c r="M22" s="25" t="s">
        <v>19</v>
      </c>
      <c r="N22" s="40">
        <f>+H22+J22</f>
        <v>461.58500000000004</v>
      </c>
    </row>
    <row r="23" spans="1:14" x14ac:dyDescent="0.25">
      <c r="B23" s="10" t="s">
        <v>7</v>
      </c>
      <c r="C23" s="39">
        <f>+C22*C8</f>
        <v>78.469450000000009</v>
      </c>
      <c r="D23" s="7"/>
      <c r="E23" s="11">
        <f>+C8</f>
        <v>0.17</v>
      </c>
      <c r="F23" s="9"/>
      <c r="H23" s="40">
        <f>+C22</f>
        <v>461.58500000000004</v>
      </c>
      <c r="I23" s="24" t="s">
        <v>18</v>
      </c>
      <c r="J23" s="56">
        <f>+C8</f>
        <v>0.17</v>
      </c>
      <c r="K23" s="56"/>
      <c r="L23" s="56"/>
      <c r="M23" s="25" t="s">
        <v>19</v>
      </c>
      <c r="N23" s="40">
        <f>+H23*J23</f>
        <v>78.469450000000009</v>
      </c>
    </row>
    <row r="24" spans="1:14" x14ac:dyDescent="0.25">
      <c r="B24" s="6" t="s">
        <v>14</v>
      </c>
      <c r="C24" s="38">
        <f>+C22+C23</f>
        <v>540.05445000000009</v>
      </c>
      <c r="D24" s="7"/>
      <c r="E24" s="12">
        <f>SUM(E22:E23)</f>
        <v>1.17</v>
      </c>
      <c r="F24" s="13"/>
      <c r="H24" s="40">
        <f>+C22</f>
        <v>461.58500000000004</v>
      </c>
      <c r="I24" s="24" t="s">
        <v>18</v>
      </c>
      <c r="J24" s="56">
        <f>+(1+C8)</f>
        <v>1.17</v>
      </c>
      <c r="K24" s="56"/>
      <c r="L24" s="56"/>
      <c r="M24" s="25" t="s">
        <v>19</v>
      </c>
      <c r="N24" s="40">
        <f>+H24*J24</f>
        <v>540.05444999999997</v>
      </c>
    </row>
    <row r="25" spans="1:14" x14ac:dyDescent="0.25">
      <c r="B25" s="35" t="s">
        <v>9</v>
      </c>
      <c r="C25" s="45">
        <f>+C26-C24</f>
        <v>554.34555</v>
      </c>
      <c r="D25" s="48">
        <f>+C25/C24</f>
        <v>1.0264623317148853</v>
      </c>
      <c r="E25" s="14"/>
      <c r="F25" s="15"/>
      <c r="H25" s="40">
        <f>+C26</f>
        <v>1094.4000000000001</v>
      </c>
      <c r="I25" s="25" t="s">
        <v>22</v>
      </c>
      <c r="J25" s="63">
        <f>+C24</f>
        <v>540.05445000000009</v>
      </c>
      <c r="K25" s="64"/>
      <c r="L25" s="65"/>
      <c r="M25" s="25" t="s">
        <v>19</v>
      </c>
      <c r="N25" s="40">
        <f>+H25-J25</f>
        <v>554.34555</v>
      </c>
    </row>
    <row r="26" spans="1:14" x14ac:dyDescent="0.25">
      <c r="B26" s="6" t="s">
        <v>15</v>
      </c>
      <c r="C26" s="38">
        <f>+C29-C28-C27</f>
        <v>1094.4000000000001</v>
      </c>
      <c r="D26" s="7"/>
      <c r="E26" s="11">
        <f>SUM(E27:E29)</f>
        <v>0.95</v>
      </c>
      <c r="F26" s="16"/>
      <c r="H26" s="40">
        <f>+C29</f>
        <v>1152</v>
      </c>
      <c r="I26" s="24" t="s">
        <v>18</v>
      </c>
      <c r="J26" s="59">
        <f>+(1+E28+E27)</f>
        <v>0.95</v>
      </c>
      <c r="K26" s="60"/>
      <c r="L26" s="61"/>
      <c r="M26" s="25" t="s">
        <v>19</v>
      </c>
      <c r="N26" s="40">
        <f t="shared" ref="N26:N31" si="0">+H26*J26</f>
        <v>1094.3999999999999</v>
      </c>
    </row>
    <row r="27" spans="1:14" x14ac:dyDescent="0.25">
      <c r="B27" s="6" t="s">
        <v>10</v>
      </c>
      <c r="C27" s="38">
        <f>+C29*C12</f>
        <v>34.56</v>
      </c>
      <c r="D27" s="7"/>
      <c r="E27" s="11">
        <f>-C12</f>
        <v>-0.03</v>
      </c>
      <c r="F27" s="9"/>
      <c r="H27" s="40">
        <f>+C29</f>
        <v>1152</v>
      </c>
      <c r="I27" s="24" t="s">
        <v>18</v>
      </c>
      <c r="J27" s="59">
        <f>-E27</f>
        <v>0.03</v>
      </c>
      <c r="K27" s="60"/>
      <c r="L27" s="61"/>
      <c r="M27" s="25" t="s">
        <v>19</v>
      </c>
      <c r="N27" s="40">
        <f t="shared" si="0"/>
        <v>34.56</v>
      </c>
    </row>
    <row r="28" spans="1:14" x14ac:dyDescent="0.25">
      <c r="B28" s="10" t="s">
        <v>12</v>
      </c>
      <c r="C28" s="39">
        <f>+C29*C11</f>
        <v>23.04</v>
      </c>
      <c r="D28" s="7"/>
      <c r="E28" s="11">
        <f>-C11</f>
        <v>-0.02</v>
      </c>
      <c r="F28" s="9"/>
      <c r="H28" s="40">
        <f>+C29</f>
        <v>1152</v>
      </c>
      <c r="I28" s="24" t="s">
        <v>18</v>
      </c>
      <c r="J28" s="59">
        <f>-E28</f>
        <v>0.02</v>
      </c>
      <c r="K28" s="60"/>
      <c r="L28" s="61"/>
      <c r="M28" s="25" t="s">
        <v>19</v>
      </c>
      <c r="N28" s="40">
        <f t="shared" si="0"/>
        <v>23.04</v>
      </c>
    </row>
    <row r="29" spans="1:14" x14ac:dyDescent="0.25">
      <c r="B29" s="6" t="s">
        <v>16</v>
      </c>
      <c r="C29" s="38">
        <f>+C31-C30</f>
        <v>1152</v>
      </c>
      <c r="D29" s="7"/>
      <c r="E29" s="18">
        <v>1</v>
      </c>
      <c r="F29" s="15">
        <f>SUM(F30:F31)</f>
        <v>0.96</v>
      </c>
      <c r="H29" s="40">
        <f>+C31</f>
        <v>1200</v>
      </c>
      <c r="I29" s="24" t="s">
        <v>18</v>
      </c>
      <c r="J29" s="59">
        <f>+(1+F30)</f>
        <v>0.96</v>
      </c>
      <c r="K29" s="60"/>
      <c r="L29" s="61"/>
      <c r="M29" s="25" t="s">
        <v>19</v>
      </c>
      <c r="N29" s="40">
        <f t="shared" si="0"/>
        <v>1152</v>
      </c>
    </row>
    <row r="30" spans="1:14" x14ac:dyDescent="0.25">
      <c r="B30" s="10" t="s">
        <v>13</v>
      </c>
      <c r="C30" s="39">
        <f>+C31*C10</f>
        <v>48</v>
      </c>
      <c r="D30" s="7"/>
      <c r="E30" s="14"/>
      <c r="F30" s="15">
        <f>-C10</f>
        <v>-0.04</v>
      </c>
      <c r="H30" s="40">
        <f>+C31</f>
        <v>1200</v>
      </c>
      <c r="I30" s="24" t="s">
        <v>18</v>
      </c>
      <c r="J30" s="59">
        <f>-F30</f>
        <v>0.04</v>
      </c>
      <c r="K30" s="60"/>
      <c r="L30" s="61"/>
      <c r="M30" s="25" t="s">
        <v>19</v>
      </c>
      <c r="N30" s="40">
        <f t="shared" si="0"/>
        <v>48</v>
      </c>
    </row>
    <row r="31" spans="1:14" x14ac:dyDescent="0.25">
      <c r="B31" s="10" t="s">
        <v>17</v>
      </c>
      <c r="C31" s="39">
        <f>+C9</f>
        <v>1200</v>
      </c>
      <c r="D31" s="17"/>
      <c r="E31" s="19"/>
      <c r="F31" s="20">
        <v>1</v>
      </c>
      <c r="H31" s="40">
        <f>+C22</f>
        <v>461.58500000000004</v>
      </c>
      <c r="I31" s="24" t="s">
        <v>18</v>
      </c>
      <c r="J31" s="66">
        <f>+N6</f>
        <v>2.5997378597658067</v>
      </c>
      <c r="K31" s="67"/>
      <c r="L31" s="68"/>
      <c r="M31" s="25" t="s">
        <v>19</v>
      </c>
      <c r="N31" s="40">
        <f t="shared" si="0"/>
        <v>1200</v>
      </c>
    </row>
    <row r="32" spans="1:14" x14ac:dyDescent="0.25">
      <c r="A32" s="1"/>
      <c r="B32" s="1"/>
      <c r="C32" s="1"/>
      <c r="D32" s="1"/>
    </row>
  </sheetData>
  <mergeCells count="38">
    <mergeCell ref="J28:L28"/>
    <mergeCell ref="J29:L29"/>
    <mergeCell ref="J30:L30"/>
    <mergeCell ref="J31:L31"/>
    <mergeCell ref="J20:L20"/>
    <mergeCell ref="J26:L26"/>
    <mergeCell ref="J27:L27"/>
    <mergeCell ref="J24:L24"/>
    <mergeCell ref="J25:L25"/>
    <mergeCell ref="J17:L17"/>
    <mergeCell ref="J18:L18"/>
    <mergeCell ref="J19:L19"/>
    <mergeCell ref="J22:L22"/>
    <mergeCell ref="J23:L23"/>
    <mergeCell ref="N3:N4"/>
    <mergeCell ref="H6:H7"/>
    <mergeCell ref="I6:I7"/>
    <mergeCell ref="J6:L6"/>
    <mergeCell ref="M6:M7"/>
    <mergeCell ref="N6:N7"/>
    <mergeCell ref="J7:L7"/>
    <mergeCell ref="H3:H4"/>
    <mergeCell ref="I3:I4"/>
    <mergeCell ref="K3:K4"/>
    <mergeCell ref="L3:L4"/>
    <mergeCell ref="M3:M4"/>
    <mergeCell ref="N9:N10"/>
    <mergeCell ref="H12:H13"/>
    <mergeCell ref="I12:I13"/>
    <mergeCell ref="K12:K13"/>
    <mergeCell ref="L12:L13"/>
    <mergeCell ref="M12:M13"/>
    <mergeCell ref="N12:N13"/>
    <mergeCell ref="H9:H10"/>
    <mergeCell ref="I9:I10"/>
    <mergeCell ref="K9:K10"/>
    <mergeCell ref="L9:L10"/>
    <mergeCell ref="M9:M10"/>
  </mergeCells>
  <pageMargins left="0.7" right="0.7" top="0.78740157499999996" bottom="0.78740157499999996" header="0.3" footer="0.3"/>
  <pageSetup paperSize="9" orientation="landscape" verticalDpi="0" r:id="rId1"/>
  <headerFooter>
    <oddHeader>&amp;C&amp;K00B050Differenzkalkulation</oddHeader>
    <oddFooter>&amp;L&amp;K00B050www.sg-institut.de&amp;C&amp;K00B050© 2021 StB Dipl.-Kfm. Sergej Gubanov&amp;R&amp;K00B050&amp;P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Vorwärtskalkulation</vt:lpstr>
      <vt:lpstr>Rückwärtskalkulation</vt:lpstr>
      <vt:lpstr>Differenzkalkulation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</dc:creator>
  <cp:lastModifiedBy>Gubanov</cp:lastModifiedBy>
  <dcterms:created xsi:type="dcterms:W3CDTF">2018-06-30T13:45:58Z</dcterms:created>
  <dcterms:modified xsi:type="dcterms:W3CDTF">2021-04-08T13:14:24Z</dcterms:modified>
</cp:coreProperties>
</file>